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Input Dati" sheetId="2" r:id="rId5"/>
    <sheet state="visible" name="Confronto" sheetId="3" r:id="rId6"/>
    <sheet state="visible" name="Scenari" sheetId="4" r:id="rId7"/>
    <sheet state="visible" name="Grafici" sheetId="5" r:id="rId8"/>
    <sheet state="visible" name="Guida" sheetId="6" r:id="rId9"/>
  </sheets>
  <definedNames/>
  <calcPr/>
  <extLst>
    <ext uri="GoogleSheetsCustomDataVersion2">
      <go:sheetsCustomData xmlns:go="http://customooxmlschemas.google.com/" r:id="rId10" roundtripDataChecksum="uaGWnLC1BRNfw8xiSnR4POUss/uyiMrOdUyjwc11ZYM="/>
    </ext>
  </extLst>
</workbook>
</file>

<file path=xl/sharedStrings.xml><?xml version="1.0" encoding="utf-8"?>
<sst xmlns="http://schemas.openxmlformats.org/spreadsheetml/2006/main" count="192" uniqueCount="144">
  <si>
    <t>ANALISI FONDAMENTALE - DASHBOARD</t>
  </si>
  <si>
    <t>ISTRUZIONI:</t>
  </si>
  <si>
    <t>1. Vai al foglio 'Input Dati' e inserisci i dati finanziari delle due aziende da confrontare</t>
  </si>
  <si>
    <t>2. Torna qui per vedere l'analisi comparativa automatica</t>
  </si>
  <si>
    <t>3. I grafici si aggiornano automaticamente</t>
  </si>
  <si>
    <t>4. Le celle BLU sono input, le celle NERE sono calcoli automatici</t>
  </si>
  <si>
    <t>VALUTAZIONE RAPIDA</t>
  </si>
  <si>
    <t>Metrica</t>
  </si>
  <si>
    <t>Azienda 1</t>
  </si>
  <si>
    <t>Azienda 2</t>
  </si>
  <si>
    <t>Differenza %</t>
  </si>
  <si>
    <t>P/E Ratio</t>
  </si>
  <si>
    <t>P/S Ratio</t>
  </si>
  <si>
    <t>Margine Operativo %</t>
  </si>
  <si>
    <t>ROE %</t>
  </si>
  <si>
    <t>Debt/Equity</t>
  </si>
  <si>
    <t>INSERIMENTO DATI FINANZIARI</t>
  </si>
  <si>
    <t>Parametro</t>
  </si>
  <si>
    <t>Descrizione</t>
  </si>
  <si>
    <t>INFORMAZIONI BASE</t>
  </si>
  <si>
    <t>Nome Azienda</t>
  </si>
  <si>
    <t>Nome dell'azienda</t>
  </si>
  <si>
    <t>Tesla</t>
  </si>
  <si>
    <t>Volkswagen</t>
  </si>
  <si>
    <t>Ticker</t>
  </si>
  <si>
    <t>Simbolo borsa (es. TSLA)</t>
  </si>
  <si>
    <t>TSLA</t>
  </si>
  <si>
    <t>VOW.DE</t>
  </si>
  <si>
    <t>Settore</t>
  </si>
  <si>
    <t>Settore di appartenenza</t>
  </si>
  <si>
    <t>Automotive + Tech</t>
  </si>
  <si>
    <t>Automotive</t>
  </si>
  <si>
    <t>DATI FINANZIARI (in milioni)</t>
  </si>
  <si>
    <t>Fatturato</t>
  </si>
  <si>
    <t>Ricavi totali annuali</t>
  </si>
  <si>
    <t>Utile Netto</t>
  </si>
  <si>
    <t>Profitto dopo tasse</t>
  </si>
  <si>
    <t>Patrimonio Netto</t>
  </si>
  <si>
    <t>Equity</t>
  </si>
  <si>
    <t>Debito Totale</t>
  </si>
  <si>
    <t>Debiti a breve + lungo termine</t>
  </si>
  <si>
    <t>Attivo Totale</t>
  </si>
  <si>
    <t>Total Assets</t>
  </si>
  <si>
    <t>Free Cash Flow</t>
  </si>
  <si>
    <t>Flusso di cassa libero</t>
  </si>
  <si>
    <t>DATI DI MERCATO</t>
  </si>
  <si>
    <t>Prezzo Azione</t>
  </si>
  <si>
    <t>Prezzo corrente</t>
  </si>
  <si>
    <t>Numero Azioni</t>
  </si>
  <si>
    <t>Azioni in circolazione (milioni)</t>
  </si>
  <si>
    <t>CALCOLI AUTOMATICI</t>
  </si>
  <si>
    <t>Market Cap</t>
  </si>
  <si>
    <t>MARGINI E REDDITIVITÀ</t>
  </si>
  <si>
    <t>Margine Netto %</t>
  </si>
  <si>
    <t>ROA %</t>
  </si>
  <si>
    <t>CONFRONTO DETTAGLIATO</t>
  </si>
  <si>
    <t>MULTIPLI DI VALUTAZIONE</t>
  </si>
  <si>
    <t>Differenza</t>
  </si>
  <si>
    <t>Migliore</t>
  </si>
  <si>
    <t>Note</t>
  </si>
  <si>
    <t>Più basso = migliore valutazione</t>
  </si>
  <si>
    <t>Dimensione azienda</t>
  </si>
  <si>
    <t>REDDITIVITÀ</t>
  </si>
  <si>
    <t>Più alto = migliore</t>
  </si>
  <si>
    <t>SOLIDITÀ FINANZIARIA</t>
  </si>
  <si>
    <t>Più basso = meno debito</t>
  </si>
  <si>
    <t>Più alto = migliore liquidità</t>
  </si>
  <si>
    <t>SIMULAZIONE SCENARI FUTURI</t>
  </si>
  <si>
    <t>Scegli l'azienda da analizzare:</t>
  </si>
  <si>
    <t>DATI ATTUALI</t>
  </si>
  <si>
    <t>Utile Netto Attuale (milioni)</t>
  </si>
  <si>
    <t>Market Cap Attuale (milioni)</t>
  </si>
  <si>
    <t>P/E Ratio Attuale</t>
  </si>
  <si>
    <t>PARAMETRI SCENARIO (modifica questi valori)</t>
  </si>
  <si>
    <t>Anni proiezione</t>
  </si>
  <si>
    <t>SCENARIO</t>
  </si>
  <si>
    <t>Tasso crescita utili annuo</t>
  </si>
  <si>
    <t>Utile previsto (anno 10)</t>
  </si>
  <si>
    <t>P/E target</t>
  </si>
  <si>
    <t>Valutazione implicita</t>
  </si>
  <si>
    <t>Valutazione attuale</t>
  </si>
  <si>
    <t>Pessimistico</t>
  </si>
  <si>
    <t>Intermedio</t>
  </si>
  <si>
    <t>Ottimistico</t>
  </si>
  <si>
    <t>INTERPRETAZIONE:</t>
  </si>
  <si>
    <t>Se la differenza % è positiva → l'azienda è sottovalutata rispetto a quello scenario</t>
  </si>
  <si>
    <t>Se la differenza % è negativa → l'azienda è sopravvalutata rispetto a quello scenario</t>
  </si>
  <si>
    <t>Modifica i tassi di crescita (celle blu) per testare scenari diversi</t>
  </si>
  <si>
    <t>GRAFICI COMPARATIVI</t>
  </si>
  <si>
    <t>P/E Ratio Comparison</t>
  </si>
  <si>
    <t>Confronto Margini</t>
  </si>
  <si>
    <t>Tipo Margine</t>
  </si>
  <si>
    <t>Margine Operativo</t>
  </si>
  <si>
    <t>Margine Netto</t>
  </si>
  <si>
    <t>Confronto ROE e ROA</t>
  </si>
  <si>
    <t>GUIDA ALL'USO</t>
  </si>
  <si>
    <t>COME USARE QUESTO TOOL</t>
  </si>
  <si>
    <t>1. INSERIMENTO DATI</t>
  </si>
  <si>
    <t>Vai al foglio 'Input Dati' e compila le celle BLU con i dati finanziari delle due aziende che vuoi confrontare.</t>
  </si>
  <si>
    <t>Puoi trovare questi dati su:</t>
  </si>
  <si>
    <t xml:space="preserve">  • Sito dell'azienda → Investor Relations → Annual Report (10-K)</t>
  </si>
  <si>
    <t xml:space="preserve">  • Yahoo Finance, Google Finance, Bloomberg</t>
  </si>
  <si>
    <t xml:space="preserve">  • Bilanci depositati su siti come SEC (USA) o Consob (Italia)</t>
  </si>
  <si>
    <t>2. DASHBOARD</t>
  </si>
  <si>
    <t>Torna al foglio 'Dashboard' per vedere il riepilogo rapido dei principali indicatori.</t>
  </si>
  <si>
    <t>I calcoli si aggiornano automaticamente.</t>
  </si>
  <si>
    <t>3. CONFRONTO DETTAGLIATO</t>
  </si>
  <si>
    <t>Vai al foglio 'Confronto' per vedere un'analisi comparativa completa.</t>
  </si>
  <si>
    <t>Include valutazione, redditività e solidità finanziaria.</t>
  </si>
  <si>
    <t>4. SCENARI FUTURI</t>
  </si>
  <si>
    <t>Usa il foglio 'Scenari' per simulare come potrebbe evolvere la valutazione nei prossimi anni.</t>
  </si>
  <si>
    <t>Modifica i tassi di crescita (celle BLU) per testare diversi scenari.</t>
  </si>
  <si>
    <t>5. GRAFICI</t>
  </si>
  <si>
    <t>Visualizza i confronti grafici nel foglio 'Grafici'.</t>
  </si>
  <si>
    <t>LEGENDA COLORI</t>
  </si>
  <si>
    <t>CELLE BLU = Input da modificare</t>
  </si>
  <si>
    <t>CELLE NERE = Calcoli automatici (non modificare)</t>
  </si>
  <si>
    <t>CELLE VERDI = Link ad altri fogli</t>
  </si>
  <si>
    <t>GLOSSARIO INDICATORI</t>
  </si>
  <si>
    <t>P/E RATIO (Price to Earnings)</t>
  </si>
  <si>
    <t>Rapporto tra prezzo azione e utile per azione. Indica quante volte stai pagando gli utili.</t>
  </si>
  <si>
    <t>Un P/E alto può significare sopravvalutazione o alte aspettative di crescita.</t>
  </si>
  <si>
    <t>P/S RATIO (Price to Sales)</t>
  </si>
  <si>
    <t>Rapporto tra prezzo azione e fatturato per azione.</t>
  </si>
  <si>
    <t>Utile quando l'azienda non ha ancora utili (es. startup in crescita).</t>
  </si>
  <si>
    <t>MARGINE OPERATIVO</t>
  </si>
  <si>
    <t>Percentuale di utile operativo sul fatturato.</t>
  </si>
  <si>
    <t>Indica quanto è efficiente l'azienda nel generare profitto dalle vendite.</t>
  </si>
  <si>
    <t>ROE (Return on Equity)</t>
  </si>
  <si>
    <t>Rendimento sul patrimonio netto. Mostra quanto profitto genera l'azienda per ogni euro di capitale proprio.</t>
  </si>
  <si>
    <t>ROA (Return on Assets)</t>
  </si>
  <si>
    <t>Rendimento sugli asset totali. Indica l'efficienza nell'uso delle risorse.</t>
  </si>
  <si>
    <t>DEBT/EQUITY</t>
  </si>
  <si>
    <t>Rapporto tra debito e patrimonio netto.</t>
  </si>
  <si>
    <t>Più è alto, più l'azienda è indebitata. Valori &lt;1 sono generalmente buoni.</t>
  </si>
  <si>
    <t>FREE CASH FLOW</t>
  </si>
  <si>
    <t>Denaro generato dopo aver coperto costi operativi e investimenti.</t>
  </si>
  <si>
    <t>È la 'vera liquidità' disponibile per crescita, dividendi, riduzione debito.</t>
  </si>
  <si>
    <t>DISCLAIMER</t>
  </si>
  <si>
    <t>Questo tool è solo a scopo educativo.</t>
  </si>
  <si>
    <t>NON costituisce consulenza finanziaria.</t>
  </si>
  <si>
    <t>I risultati dipendono dalla qualità dei dati inseriti.</t>
  </si>
  <si>
    <t>Ogni investimento comporta rischi. Fai sempre le tue ricerche.</t>
  </si>
  <si>
    <t>Per domande o suggerimenti, visita PaneEFinanza.it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</si>
</sst>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6">
    <font>
      <sz val="11.0"/>
      <color theme="1"/>
      <name val="Calibri"/>
      <scheme val="minor"/>
    </font>
    <font>
      <b/>
      <sz val="16.0"/>
      <color rgb="FFFFFFFF"/>
      <name val="Calibri"/>
      <scheme val="minor"/>
    </font>
    <font/>
    <font>
      <b/>
      <sz val="12.0"/>
      <color rgb="FF1F4E78"/>
      <name val="Calibri"/>
      <scheme val="minor"/>
    </font>
    <font>
      <sz val="10.0"/>
      <color theme="1"/>
      <name val="Calibri"/>
      <scheme val="minor"/>
    </font>
    <font>
      <b/>
      <sz val="14.0"/>
      <color rgb="FFFFFFFF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  <scheme val="minor"/>
    </font>
    <font>
      <color rgb="FF0000FF"/>
      <name val="Calibri"/>
      <scheme val="minor"/>
    </font>
    <font>
      <b/>
      <sz val="11.0"/>
      <color rgb="FF1F4E78"/>
      <name val="Calibri"/>
      <scheme val="minor"/>
    </font>
    <font>
      <b/>
      <sz val="12.0"/>
      <color theme="1"/>
      <name val="Calibri"/>
      <scheme val="minor"/>
    </font>
    <font>
      <b/>
      <sz val="11.0"/>
      <color rgb="FFFFFFFF"/>
      <name val="Calibri"/>
      <scheme val="minor"/>
    </font>
    <font>
      <b/>
      <sz val="11.0"/>
      <color rgb="FF4472C4"/>
      <name val="Calibri"/>
      <scheme val="minor"/>
    </font>
    <font>
      <b/>
      <sz val="11.0"/>
      <color rgb="FF70AD47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rgb="FFC00000"/>
        <bgColor rgb="FFC0000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Alignment="1" applyFont="1">
      <alignment shrinkToFit="0" wrapText="1"/>
    </xf>
    <xf borderId="1" fillId="2" fontId="5" numFmtId="0" xfId="0" applyBorder="1" applyFont="1"/>
    <xf borderId="4" fillId="3" fontId="6" numFmtId="0" xfId="0" applyBorder="1" applyFill="1" applyFont="1"/>
    <xf borderId="0" fillId="0" fontId="7" numFmtId="0" xfId="0" applyFont="1"/>
    <xf borderId="0" fillId="0" fontId="8" numFmtId="2" xfId="0" applyFont="1" applyNumberFormat="1"/>
    <xf borderId="0" fillId="0" fontId="8" numFmtId="164" xfId="0" applyFont="1" applyNumberFormat="1"/>
    <xf borderId="0" fillId="0" fontId="8" numFmtId="2" xfId="0" applyAlignment="1" applyFont="1" applyNumberFormat="1">
      <alignment readingOrder="0"/>
    </xf>
    <xf borderId="4" fillId="3" fontId="9" numFmtId="0" xfId="0" applyAlignment="1" applyBorder="1" applyFont="1">
      <alignment horizontal="center"/>
    </xf>
    <xf borderId="0" fillId="0" fontId="10" numFmtId="0" xfId="0" applyFont="1"/>
    <xf borderId="0" fillId="0" fontId="11" numFmtId="0" xfId="0" applyFont="1"/>
    <xf borderId="0" fillId="0" fontId="10" numFmtId="4" xfId="0" applyFont="1" applyNumberFormat="1"/>
    <xf borderId="0" fillId="0" fontId="8" numFmtId="4" xfId="0" applyFont="1" applyNumberFormat="1"/>
    <xf borderId="1" fillId="2" fontId="1" numFmtId="0" xfId="0" applyAlignment="1" applyBorder="1" applyFont="1">
      <alignment horizontal="center"/>
    </xf>
    <xf borderId="0" fillId="0" fontId="6" numFmtId="0" xfId="0" applyFont="1"/>
    <xf borderId="0" fillId="0" fontId="10" numFmtId="164" xfId="0" applyFont="1" applyNumberFormat="1"/>
    <xf borderId="0" fillId="0" fontId="8" numFmtId="3" xfId="0" applyFont="1" applyNumberFormat="1"/>
    <xf borderId="0" fillId="0" fontId="12" numFmtId="0" xfId="0" applyFont="1"/>
    <xf borderId="0" fillId="0" fontId="7" numFmtId="4" xfId="0" applyFont="1" applyNumberFormat="1"/>
    <xf borderId="1" fillId="2" fontId="13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1" fillId="4" fontId="14" numFmtId="0" xfId="0" applyAlignment="1" applyBorder="1" applyFill="1" applyFont="1">
      <alignment shrinkToFit="0" vertical="top" wrapText="1"/>
    </xf>
    <xf borderId="0" fillId="0" fontId="15" numFmtId="0" xfId="0" applyAlignment="1" applyFont="1">
      <alignment shrinkToFit="0" vertical="top" wrapText="1"/>
    </xf>
    <xf borderId="1" fillId="5" fontId="13" numFmtId="0" xfId="0" applyAlignment="1" applyBorder="1" applyFill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Confronto P/E Ratio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Grafici!$B$4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Grafici!$A$5</c:f>
            </c:strRef>
          </c:cat>
          <c:val>
            <c:numRef>
              <c:f>Grafici!$B$5</c:f>
              <c:numCache/>
            </c:numRef>
          </c:val>
        </c:ser>
        <c:ser>
          <c:idx val="1"/>
          <c:order val="1"/>
          <c:tx>
            <c:strRef>
              <c:f>Grafici!$C$4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Grafici!$A$5</c:f>
            </c:strRef>
          </c:cat>
          <c:val>
            <c:numRef>
              <c:f>Grafici!$C$5</c:f>
              <c:numCache/>
            </c:numRef>
          </c:val>
        </c:ser>
        <c:axId val="1167771669"/>
        <c:axId val="816436358"/>
      </c:barChart>
      <c:catAx>
        <c:axId val="11677716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Azienda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16436358"/>
      </c:catAx>
      <c:valAx>
        <c:axId val="8164363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P/E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777166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Confronto Margini di Redditività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Grafici!$B$21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Grafici!$A$22:$A$23</c:f>
            </c:strRef>
          </c:cat>
          <c:val>
            <c:numRef>
              <c:f>Grafici!$B$22:$B$23</c:f>
              <c:numCache/>
            </c:numRef>
          </c:val>
        </c:ser>
        <c:ser>
          <c:idx val="1"/>
          <c:order val="1"/>
          <c:tx>
            <c:strRef>
              <c:f>Grafici!$C$21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Grafici!$A$22:$A$23</c:f>
            </c:strRef>
          </c:cat>
          <c:val>
            <c:numRef>
              <c:f>Grafici!$C$22:$C$23</c:f>
              <c:numCache/>
            </c:numRef>
          </c:val>
        </c:ser>
        <c:axId val="1963213913"/>
        <c:axId val="281536017"/>
      </c:barChart>
      <c:catAx>
        <c:axId val="19632139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Tipo Margine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81536017"/>
      </c:catAx>
      <c:valAx>
        <c:axId val="2815360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Percentuale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321391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Confronto Redditività (ROE e ROA)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Grafici!$B$38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Grafici!$A$39:$A$40</c:f>
            </c:strRef>
          </c:cat>
          <c:val>
            <c:numRef>
              <c:f>Grafici!$B$39:$B$40</c:f>
              <c:numCache/>
            </c:numRef>
          </c:val>
        </c:ser>
        <c:ser>
          <c:idx val="1"/>
          <c:order val="1"/>
          <c:tx>
            <c:strRef>
              <c:f>Grafici!$C$38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Grafici!$A$39:$A$40</c:f>
            </c:strRef>
          </c:cat>
          <c:val>
            <c:numRef>
              <c:f>Grafici!$C$39:$C$40</c:f>
              <c:numCache/>
            </c:numRef>
          </c:val>
        </c:ser>
        <c:axId val="337633497"/>
        <c:axId val="274109423"/>
      </c:barChart>
      <c:catAx>
        <c:axId val="3376334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Metrica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4109423"/>
      </c:catAx>
      <c:valAx>
        <c:axId val="2741094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Percentuale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763349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2</xdr:row>
      <xdr:rowOff>0</xdr:rowOff>
    </xdr:from>
    <xdr:ext cx="7191375" cy="3590925"/>
    <xdr:graphicFrame>
      <xdr:nvGraphicFramePr>
        <xdr:cNvPr id="91212443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0</xdr:colOff>
      <xdr:row>19</xdr:row>
      <xdr:rowOff>0</xdr:rowOff>
    </xdr:from>
    <xdr:ext cx="7191375" cy="3590925"/>
    <xdr:graphicFrame>
      <xdr:nvGraphicFramePr>
        <xdr:cNvPr id="113506355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0</xdr:colOff>
      <xdr:row>36</xdr:row>
      <xdr:rowOff>0</xdr:rowOff>
    </xdr:from>
    <xdr:ext cx="7191375" cy="3590925"/>
    <xdr:graphicFrame>
      <xdr:nvGraphicFramePr>
        <xdr:cNvPr id="22015571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6" width="15.0"/>
    <col customWidth="1" min="7" max="26" width="8.71"/>
  </cols>
  <sheetData>
    <row r="1" ht="30.0" customHeight="1">
      <c r="A1" s="1" t="s">
        <v>0</v>
      </c>
      <c r="B1" s="2"/>
      <c r="C1" s="2"/>
      <c r="D1" s="2"/>
      <c r="E1" s="2"/>
      <c r="F1" s="3"/>
    </row>
    <row r="3">
      <c r="A3" s="4" t="s">
        <v>1</v>
      </c>
    </row>
    <row r="4">
      <c r="A4" s="5" t="s">
        <v>2</v>
      </c>
    </row>
    <row r="5">
      <c r="A5" s="5" t="s">
        <v>3</v>
      </c>
    </row>
    <row r="6">
      <c r="A6" s="5" t="s">
        <v>4</v>
      </c>
    </row>
    <row r="7">
      <c r="A7" s="5" t="s">
        <v>5</v>
      </c>
    </row>
    <row r="9">
      <c r="A9" s="6" t="s">
        <v>6</v>
      </c>
      <c r="B9" s="2"/>
      <c r="C9" s="2"/>
      <c r="D9" s="2"/>
      <c r="E9" s="2"/>
      <c r="F9" s="3"/>
    </row>
    <row r="11">
      <c r="A11" s="7" t="s">
        <v>7</v>
      </c>
      <c r="B11" s="7" t="s">
        <v>8</v>
      </c>
      <c r="C11" s="7" t="s">
        <v>9</v>
      </c>
      <c r="D11" s="7" t="s">
        <v>10</v>
      </c>
    </row>
    <row r="12">
      <c r="A12" s="8" t="s">
        <v>11</v>
      </c>
      <c r="B12" s="9">
        <f>'Input Dati'!C24</f>
        <v>61.46428162</v>
      </c>
      <c r="C12" s="9">
        <f>'Input Dati'!D24</f>
        <v>3.432807073</v>
      </c>
      <c r="D12" s="10">
        <f t="shared" ref="D12:D16" si="1">(C12-B12)/B12</f>
        <v>-0.9441495616</v>
      </c>
    </row>
    <row r="13">
      <c r="A13" s="8" t="s">
        <v>12</v>
      </c>
      <c r="B13" s="9">
        <f>'Input Dati'!C25</f>
        <v>9.473687363</v>
      </c>
      <c r="C13" s="9">
        <f>'Input Dati'!D25</f>
        <v>0.1946693645</v>
      </c>
      <c r="D13" s="10">
        <f t="shared" si="1"/>
        <v>-0.9794515739</v>
      </c>
    </row>
    <row r="14">
      <c r="A14" s="8" t="s">
        <v>13</v>
      </c>
      <c r="B14" s="9">
        <f>('Input Dati'!C30)*100</f>
        <v>15.41332155</v>
      </c>
      <c r="C14" s="9">
        <f>'Input Dati'!D30*100</f>
        <v>5.670850717</v>
      </c>
      <c r="D14" s="10">
        <f t="shared" si="1"/>
        <v>-0.6320812033</v>
      </c>
    </row>
    <row r="15">
      <c r="A15" s="8" t="s">
        <v>14</v>
      </c>
      <c r="B15" s="11">
        <f>'Input Dati'!C32*100</f>
        <v>20.04662005</v>
      </c>
      <c r="C15" s="11">
        <f>'Input Dati'!D32*100</f>
        <v>11.38487864</v>
      </c>
      <c r="D15" s="10">
        <f t="shared" si="1"/>
        <v>-0.4320798912</v>
      </c>
    </row>
    <row r="16">
      <c r="A16" s="8" t="s">
        <v>15</v>
      </c>
      <c r="B16" s="9">
        <f>'Input Dati'!C27</f>
        <v>0.04053708848</v>
      </c>
      <c r="C16" s="9">
        <f>'Input Dati'!D27</f>
        <v>1.384540722</v>
      </c>
      <c r="D16" s="10">
        <f t="shared" si="1"/>
        <v>33.1549128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9:F9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35.0"/>
    <col customWidth="1" min="3" max="4" width="18.0"/>
    <col customWidth="1" min="5" max="26" width="8.71"/>
  </cols>
  <sheetData>
    <row r="1" ht="30.0" customHeight="1">
      <c r="A1" s="1" t="s">
        <v>16</v>
      </c>
      <c r="B1" s="2"/>
      <c r="C1" s="2"/>
      <c r="D1" s="3"/>
    </row>
    <row r="3">
      <c r="A3" s="12" t="s">
        <v>17</v>
      </c>
      <c r="B3" s="12" t="s">
        <v>18</v>
      </c>
      <c r="C3" s="12" t="s">
        <v>8</v>
      </c>
      <c r="D3" s="12" t="s">
        <v>9</v>
      </c>
    </row>
    <row r="5">
      <c r="A5" s="4" t="s">
        <v>19</v>
      </c>
    </row>
    <row r="6">
      <c r="A6" s="8" t="s">
        <v>20</v>
      </c>
      <c r="B6" s="8" t="s">
        <v>21</v>
      </c>
      <c r="C6" s="13" t="s">
        <v>22</v>
      </c>
      <c r="D6" s="13" t="s">
        <v>23</v>
      </c>
    </row>
    <row r="7">
      <c r="A7" s="8" t="s">
        <v>24</v>
      </c>
      <c r="B7" s="8" t="s">
        <v>25</v>
      </c>
      <c r="C7" s="13" t="s">
        <v>26</v>
      </c>
      <c r="D7" s="13" t="s">
        <v>27</v>
      </c>
    </row>
    <row r="8">
      <c r="A8" s="8" t="s">
        <v>28</v>
      </c>
      <c r="B8" s="8" t="s">
        <v>29</v>
      </c>
      <c r="C8" s="13" t="s">
        <v>30</v>
      </c>
      <c r="D8" s="13" t="s">
        <v>31</v>
      </c>
    </row>
    <row r="10">
      <c r="A10" s="14" t="s">
        <v>32</v>
      </c>
    </row>
    <row r="11">
      <c r="A11" s="8" t="s">
        <v>33</v>
      </c>
      <c r="B11" s="8" t="s">
        <v>34</v>
      </c>
      <c r="C11" s="15">
        <v>0.0</v>
      </c>
      <c r="D11" s="15">
        <v>0.0</v>
      </c>
    </row>
    <row r="12">
      <c r="A12" s="8" t="s">
        <v>35</v>
      </c>
      <c r="B12" s="8" t="s">
        <v>36</v>
      </c>
      <c r="C12" s="15">
        <v>81462.0</v>
      </c>
      <c r="D12" s="15">
        <v>279235.0</v>
      </c>
    </row>
    <row r="13">
      <c r="A13" s="8" t="s">
        <v>37</v>
      </c>
      <c r="B13" s="8" t="s">
        <v>38</v>
      </c>
      <c r="C13" s="15">
        <v>12556.0</v>
      </c>
      <c r="D13" s="15">
        <v>15835.0</v>
      </c>
    </row>
    <row r="14">
      <c r="A14" s="8" t="s">
        <v>39</v>
      </c>
      <c r="B14" s="8" t="s">
        <v>40</v>
      </c>
      <c r="C14" s="15">
        <v>62634.0</v>
      </c>
      <c r="D14" s="15">
        <v>139088.0</v>
      </c>
    </row>
    <row r="15">
      <c r="A15" s="8" t="s">
        <v>41</v>
      </c>
      <c r="B15" s="8" t="s">
        <v>42</v>
      </c>
      <c r="C15" s="15">
        <v>2539.0</v>
      </c>
      <c r="D15" s="15">
        <v>192573.0</v>
      </c>
    </row>
    <row r="16">
      <c r="A16" s="8" t="s">
        <v>43</v>
      </c>
      <c r="B16" s="8" t="s">
        <v>44</v>
      </c>
      <c r="C16" s="15">
        <v>82338.0</v>
      </c>
      <c r="D16" s="15">
        <v>575351.0</v>
      </c>
    </row>
    <row r="17">
      <c r="C17" s="16">
        <v>7565.0</v>
      </c>
      <c r="D17" s="16">
        <v>17879.0</v>
      </c>
    </row>
    <row r="18">
      <c r="A18" s="14" t="s">
        <v>45</v>
      </c>
    </row>
    <row r="19">
      <c r="A19" s="8" t="s">
        <v>46</v>
      </c>
      <c r="B19" s="8" t="s">
        <v>47</v>
      </c>
      <c r="C19" s="15">
        <v>242.84</v>
      </c>
      <c r="D19" s="15">
        <v>108.5</v>
      </c>
    </row>
    <row r="20">
      <c r="A20" s="8" t="s">
        <v>48</v>
      </c>
      <c r="B20" s="8" t="s">
        <v>49</v>
      </c>
      <c r="C20" s="15">
        <v>3178.0</v>
      </c>
      <c r="D20" s="15">
        <v>501.0</v>
      </c>
    </row>
    <row r="21" ht="15.75" customHeight="1"/>
    <row r="22" ht="15.75" customHeight="1"/>
    <row r="23" ht="15.75" customHeight="1">
      <c r="A23" s="4" t="s">
        <v>50</v>
      </c>
    </row>
    <row r="24" ht="15.75" customHeight="1">
      <c r="A24" s="8" t="s">
        <v>11</v>
      </c>
      <c r="C24" s="16">
        <f t="shared" ref="C24:D24" si="1">IF(C13=0,0,C19*C20/C13)</f>
        <v>61.46428162</v>
      </c>
      <c r="D24" s="16">
        <f t="shared" si="1"/>
        <v>3.432807073</v>
      </c>
    </row>
    <row r="25" ht="15.75" customHeight="1">
      <c r="A25" s="8" t="s">
        <v>12</v>
      </c>
      <c r="C25" s="16">
        <f t="shared" ref="C25:D25" si="2">IF(C12=0,0,C19*C20/C12)</f>
        <v>9.473687363</v>
      </c>
      <c r="D25" s="16">
        <f t="shared" si="2"/>
        <v>0.1946693645</v>
      </c>
    </row>
    <row r="26" ht="15.75" customHeight="1">
      <c r="A26" s="8" t="s">
        <v>51</v>
      </c>
      <c r="C26" s="16">
        <f t="shared" ref="C26:D26" si="3">C19*C20</f>
        <v>771745.52</v>
      </c>
      <c r="D26" s="16">
        <f t="shared" si="3"/>
        <v>54358.5</v>
      </c>
    </row>
    <row r="27" ht="15.75" customHeight="1">
      <c r="A27" s="8" t="s">
        <v>15</v>
      </c>
      <c r="C27" s="16">
        <f t="shared" ref="C27:D27" si="4">IF(C14=0,0,C15/C14)</f>
        <v>0.04053708848</v>
      </c>
      <c r="D27" s="16">
        <f t="shared" si="4"/>
        <v>1.384540722</v>
      </c>
    </row>
    <row r="28" ht="15.75" customHeight="1"/>
    <row r="29" ht="15.75" customHeight="1">
      <c r="A29" s="14" t="s">
        <v>52</v>
      </c>
    </row>
    <row r="30" ht="15.75" customHeight="1">
      <c r="A30" s="8" t="s">
        <v>13</v>
      </c>
      <c r="C30" s="10">
        <f t="shared" ref="C30:D30" si="5">IF(C12=0,0,C13/C12)</f>
        <v>0.1541332155</v>
      </c>
      <c r="D30" s="10">
        <f t="shared" si="5"/>
        <v>0.05670850717</v>
      </c>
    </row>
    <row r="31" ht="15.75" customHeight="1">
      <c r="A31" s="8" t="s">
        <v>53</v>
      </c>
      <c r="C31" s="10">
        <f t="shared" ref="C31:D31" si="6">IF(C12=0,0,C13/C12)</f>
        <v>0.1541332155</v>
      </c>
      <c r="D31" s="10">
        <f t="shared" si="6"/>
        <v>0.05670850717</v>
      </c>
    </row>
    <row r="32" ht="15.75" customHeight="1">
      <c r="A32" s="8" t="s">
        <v>14</v>
      </c>
      <c r="C32" s="10">
        <f t="shared" ref="C32:D32" si="7">IF(C14=0,0,C13/C14)</f>
        <v>0.2004662005</v>
      </c>
      <c r="D32" s="10">
        <f t="shared" si="7"/>
        <v>0.1138487864</v>
      </c>
    </row>
    <row r="33" ht="15.75" customHeight="1">
      <c r="A33" s="8" t="s">
        <v>54</v>
      </c>
      <c r="C33" s="10">
        <f t="shared" ref="C33:D33" si="8">IF(C16=0,0,C13/C16)</f>
        <v>0.1524933809</v>
      </c>
      <c r="D33" s="10">
        <f t="shared" si="8"/>
        <v>0.02752232985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5:D5"/>
    <mergeCell ref="A10:D10"/>
    <mergeCell ref="A18:D18"/>
    <mergeCell ref="A23:D23"/>
    <mergeCell ref="A29:D29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5" width="15.0"/>
    <col customWidth="1" min="6" max="6" width="30.0"/>
    <col customWidth="1" min="7" max="26" width="8.71"/>
  </cols>
  <sheetData>
    <row r="1" ht="30.0" customHeight="1">
      <c r="A1" s="17" t="s">
        <v>55</v>
      </c>
      <c r="B1" s="2"/>
      <c r="C1" s="2"/>
      <c r="D1" s="2"/>
      <c r="E1" s="2"/>
      <c r="F1" s="3"/>
    </row>
    <row r="3">
      <c r="A3" s="4" t="s">
        <v>56</v>
      </c>
    </row>
    <row r="5">
      <c r="A5" s="7" t="s">
        <v>7</v>
      </c>
      <c r="B5" s="7" t="s">
        <v>8</v>
      </c>
      <c r="C5" s="7" t="s">
        <v>9</v>
      </c>
      <c r="D5" s="7" t="s">
        <v>57</v>
      </c>
      <c r="E5" s="7" t="s">
        <v>58</v>
      </c>
      <c r="F5" s="7" t="s">
        <v>59</v>
      </c>
    </row>
    <row r="6">
      <c r="A6" s="8" t="s">
        <v>11</v>
      </c>
      <c r="B6" s="16">
        <f>'Input Dati'!C24</f>
        <v>61.46428162</v>
      </c>
      <c r="C6" s="16">
        <f>'Input Dati'!D24</f>
        <v>3.432807073</v>
      </c>
      <c r="D6" s="16">
        <f t="shared" ref="D6:D8" si="1">C6-B6</f>
        <v>-58.03147455</v>
      </c>
      <c r="E6" s="8" t="str">
        <f t="shared" ref="E6:E7" si="2">IF(B6&lt;C6,"Azienda 1","Azienda 2")</f>
        <v>Azienda 2</v>
      </c>
      <c r="F6" s="8" t="s">
        <v>60</v>
      </c>
    </row>
    <row r="7">
      <c r="A7" s="8" t="s">
        <v>12</v>
      </c>
      <c r="B7" s="16">
        <f>'Input Dati'!C25</f>
        <v>9.473687363</v>
      </c>
      <c r="C7" s="16">
        <f>'Input Dati'!D25</f>
        <v>0.1946693645</v>
      </c>
      <c r="D7" s="16">
        <f t="shared" si="1"/>
        <v>-9.279017999</v>
      </c>
      <c r="E7" s="8" t="str">
        <f t="shared" si="2"/>
        <v>Azienda 2</v>
      </c>
      <c r="F7" s="8" t="s">
        <v>60</v>
      </c>
    </row>
    <row r="8">
      <c r="A8" s="8" t="s">
        <v>51</v>
      </c>
      <c r="B8" s="16">
        <f>'Input Dati'!C26</f>
        <v>771745.52</v>
      </c>
      <c r="C8" s="16">
        <f>'Input Dati'!D26</f>
        <v>54358.5</v>
      </c>
      <c r="D8" s="16">
        <f t="shared" si="1"/>
        <v>-717387.02</v>
      </c>
      <c r="E8" s="8" t="str">
        <f>IF(B8&gt;C8,"Azienda 1","Azienda 2")</f>
        <v>Azienda 1</v>
      </c>
      <c r="F8" s="8" t="s">
        <v>61</v>
      </c>
    </row>
    <row r="10">
      <c r="A10" s="4" t="s">
        <v>62</v>
      </c>
    </row>
    <row r="12">
      <c r="A12" s="7" t="s">
        <v>7</v>
      </c>
      <c r="B12" s="7" t="s">
        <v>8</v>
      </c>
      <c r="C12" s="7" t="s">
        <v>9</v>
      </c>
      <c r="D12" s="7" t="s">
        <v>57</v>
      </c>
      <c r="E12" s="7" t="s">
        <v>58</v>
      </c>
      <c r="F12" s="7" t="s">
        <v>59</v>
      </c>
    </row>
    <row r="13">
      <c r="A13" s="8" t="s">
        <v>13</v>
      </c>
      <c r="B13" s="10">
        <f>'Input Dati'!C30</f>
        <v>0.1541332155</v>
      </c>
      <c r="C13" s="10">
        <f>'Input Dati'!D30</f>
        <v>0.05670850717</v>
      </c>
      <c r="D13" s="10">
        <f t="shared" ref="D13:D16" si="3">C13-B13</f>
        <v>-0.09742470832</v>
      </c>
      <c r="E13" s="8" t="str">
        <f t="shared" ref="E13:E16" si="4">IF(B13&gt;C13,"Azienda 1","Azienda 2")</f>
        <v>Azienda 1</v>
      </c>
      <c r="F13" s="8" t="s">
        <v>63</v>
      </c>
    </row>
    <row r="14">
      <c r="A14" s="8" t="s">
        <v>53</v>
      </c>
      <c r="B14" s="10">
        <f>'Input Dati'!C31</f>
        <v>0.1541332155</v>
      </c>
      <c r="C14" s="10">
        <f>'Input Dati'!D31</f>
        <v>0.05670850717</v>
      </c>
      <c r="D14" s="10">
        <f t="shared" si="3"/>
        <v>-0.09742470832</v>
      </c>
      <c r="E14" s="8" t="str">
        <f t="shared" si="4"/>
        <v>Azienda 1</v>
      </c>
      <c r="F14" s="8" t="s">
        <v>63</v>
      </c>
    </row>
    <row r="15">
      <c r="A15" s="8" t="s">
        <v>14</v>
      </c>
      <c r="B15" s="10">
        <f>'Input Dati'!C32</f>
        <v>0.2004662005</v>
      </c>
      <c r="C15" s="10">
        <f>'Input Dati'!D32</f>
        <v>0.1138487864</v>
      </c>
      <c r="D15" s="10">
        <f t="shared" si="3"/>
        <v>-0.08661741409</v>
      </c>
      <c r="E15" s="8" t="str">
        <f t="shared" si="4"/>
        <v>Azienda 1</v>
      </c>
      <c r="F15" s="8" t="s">
        <v>63</v>
      </c>
    </row>
    <row r="16">
      <c r="A16" s="8" t="s">
        <v>54</v>
      </c>
      <c r="B16" s="10">
        <f>'Input Dati'!C33</f>
        <v>0.1524933809</v>
      </c>
      <c r="C16" s="10">
        <f>'Input Dati'!D33</f>
        <v>0.02752232985</v>
      </c>
      <c r="D16" s="10">
        <f t="shared" si="3"/>
        <v>-0.1249710511</v>
      </c>
      <c r="E16" s="8" t="str">
        <f t="shared" si="4"/>
        <v>Azienda 1</v>
      </c>
      <c r="F16" s="8" t="s">
        <v>63</v>
      </c>
    </row>
    <row r="18">
      <c r="A18" s="4" t="s">
        <v>64</v>
      </c>
    </row>
    <row r="20">
      <c r="A20" s="7" t="s">
        <v>7</v>
      </c>
      <c r="B20" s="7" t="s">
        <v>8</v>
      </c>
      <c r="C20" s="7" t="s">
        <v>9</v>
      </c>
      <c r="D20" s="7" t="s">
        <v>57</v>
      </c>
      <c r="E20" s="7" t="s">
        <v>58</v>
      </c>
      <c r="F20" s="7" t="s">
        <v>59</v>
      </c>
    </row>
    <row r="21" ht="15.75" customHeight="1">
      <c r="A21" s="8" t="s">
        <v>15</v>
      </c>
      <c r="B21" s="16">
        <f>'Input Dati'!C27</f>
        <v>0.04053708848</v>
      </c>
      <c r="C21" s="16">
        <f>'Input Dati'!D27</f>
        <v>1.384540722</v>
      </c>
      <c r="D21" s="16">
        <f t="shared" ref="D21:D22" si="5">C21-B21</f>
        <v>1.344003634</v>
      </c>
      <c r="E21" s="8" t="str">
        <f>IF(B21&lt;C21,"Azienda 1","Azienda 2")</f>
        <v>Azienda 1</v>
      </c>
      <c r="F21" s="8" t="s">
        <v>65</v>
      </c>
    </row>
    <row r="22" ht="15.75" customHeight="1">
      <c r="A22" s="8" t="s">
        <v>43</v>
      </c>
      <c r="B22" s="16">
        <f>'Input Dati'!C17</f>
        <v>7565</v>
      </c>
      <c r="C22" s="16">
        <f>'Input Dati'!D17</f>
        <v>17879</v>
      </c>
      <c r="D22" s="16">
        <f t="shared" si="5"/>
        <v>10314</v>
      </c>
      <c r="E22" s="8" t="str">
        <f>IF(B22&gt;C22,"Azienda 1","Azienda 2")</f>
        <v>Azienda 2</v>
      </c>
      <c r="F22" s="8" t="s">
        <v>66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3:F3"/>
    <mergeCell ref="A10:F10"/>
    <mergeCell ref="A18:F18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7" width="20.0"/>
    <col customWidth="1" min="8" max="26" width="8.71"/>
  </cols>
  <sheetData>
    <row r="1" ht="30.0" customHeight="1">
      <c r="A1" s="17" t="s">
        <v>67</v>
      </c>
      <c r="B1" s="2"/>
      <c r="C1" s="2"/>
      <c r="D1" s="2"/>
      <c r="E1" s="2"/>
      <c r="F1" s="2"/>
      <c r="G1" s="3"/>
    </row>
    <row r="3">
      <c r="A3" s="18" t="s">
        <v>68</v>
      </c>
      <c r="B3" s="13" t="s">
        <v>8</v>
      </c>
    </row>
    <row r="5">
      <c r="A5" s="4" t="s">
        <v>69</v>
      </c>
    </row>
    <row r="6">
      <c r="A6" s="8" t="s">
        <v>70</v>
      </c>
      <c r="B6" s="16">
        <f>'Input Dati'!C13</f>
        <v>12556</v>
      </c>
    </row>
    <row r="7">
      <c r="A7" s="8" t="s">
        <v>71</v>
      </c>
      <c r="B7" s="16">
        <f>'Input Dati'!C26</f>
        <v>771745.52</v>
      </c>
    </row>
    <row r="8">
      <c r="A8" s="8" t="s">
        <v>72</v>
      </c>
      <c r="B8" s="9">
        <f>'Input Dati'!C24</f>
        <v>61.46428162</v>
      </c>
    </row>
    <row r="10">
      <c r="A10" s="4" t="s">
        <v>73</v>
      </c>
    </row>
    <row r="11">
      <c r="A11" s="8" t="s">
        <v>74</v>
      </c>
      <c r="B11" s="13">
        <v>10.0</v>
      </c>
    </row>
    <row r="13">
      <c r="A13" s="7" t="s">
        <v>75</v>
      </c>
      <c r="B13" s="7" t="s">
        <v>76</v>
      </c>
      <c r="C13" s="7" t="s">
        <v>77</v>
      </c>
      <c r="D13" s="7" t="s">
        <v>78</v>
      </c>
      <c r="E13" s="7" t="s">
        <v>79</v>
      </c>
      <c r="F13" s="7" t="s">
        <v>80</v>
      </c>
      <c r="G13" s="7" t="s">
        <v>10</v>
      </c>
    </row>
    <row r="14">
      <c r="A14" s="8" t="s">
        <v>81</v>
      </c>
      <c r="B14" s="19">
        <v>0.05</v>
      </c>
      <c r="C14" s="20">
        <f>B6*POWER(1+B14,$B$11)</f>
        <v>20452.40093</v>
      </c>
      <c r="D14" s="9">
        <f>B8*1.5</f>
        <v>92.19642243</v>
      </c>
      <c r="E14" s="20">
        <f t="shared" ref="E14:E16" si="1">C14*D14</f>
        <v>1885638.196</v>
      </c>
      <c r="F14" s="20">
        <f t="shared" ref="F14:F16" si="2">$B$7</f>
        <v>771745.52</v>
      </c>
      <c r="G14" s="10">
        <f t="shared" ref="G14:G16" si="3">(E14-F14)/F14</f>
        <v>1.44334194</v>
      </c>
    </row>
    <row r="15">
      <c r="A15" s="8" t="s">
        <v>82</v>
      </c>
      <c r="B15" s="19">
        <v>0.15</v>
      </c>
      <c r="C15" s="20">
        <f>B6*POWER(1+B15,$B$11)</f>
        <v>50796.02293</v>
      </c>
      <c r="D15" s="9">
        <f>B8</f>
        <v>61.46428162</v>
      </c>
      <c r="E15" s="20">
        <f t="shared" si="1"/>
        <v>3122141.058</v>
      </c>
      <c r="F15" s="20">
        <f t="shared" si="2"/>
        <v>771745.52</v>
      </c>
      <c r="G15" s="10">
        <f t="shared" si="3"/>
        <v>3.045557736</v>
      </c>
    </row>
    <row r="16">
      <c r="A16" s="8" t="s">
        <v>83</v>
      </c>
      <c r="B16" s="19">
        <v>0.25</v>
      </c>
      <c r="C16" s="20">
        <f>B6*POWER(1+B16,$B$11)</f>
        <v>116936.8625</v>
      </c>
      <c r="D16" s="9">
        <f>B8*0.7</f>
        <v>43.02499713</v>
      </c>
      <c r="E16" s="20">
        <f t="shared" si="1"/>
        <v>5031208.172</v>
      </c>
      <c r="F16" s="20">
        <f t="shared" si="2"/>
        <v>771745.52</v>
      </c>
      <c r="G16" s="10">
        <f t="shared" si="3"/>
        <v>5.519258022</v>
      </c>
    </row>
    <row r="18">
      <c r="A18" s="14" t="s">
        <v>84</v>
      </c>
    </row>
    <row r="19">
      <c r="A19" s="5" t="s">
        <v>85</v>
      </c>
    </row>
    <row r="20">
      <c r="A20" s="5" t="s">
        <v>86</v>
      </c>
    </row>
    <row r="21" ht="15.75" customHeight="1">
      <c r="A21" s="5" t="s">
        <v>87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A5:G5"/>
    <mergeCell ref="A10:G10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26" width="8.71"/>
  </cols>
  <sheetData>
    <row r="1" ht="30.0" customHeight="1">
      <c r="A1" s="17" t="s">
        <v>88</v>
      </c>
      <c r="B1" s="2"/>
      <c r="C1" s="2"/>
      <c r="D1" s="2"/>
      <c r="E1" s="2"/>
      <c r="F1" s="3"/>
    </row>
    <row r="3">
      <c r="A3" s="21" t="s">
        <v>89</v>
      </c>
    </row>
    <row r="4">
      <c r="A4" s="8" t="s">
        <v>7</v>
      </c>
      <c r="B4" s="8" t="s">
        <v>8</v>
      </c>
      <c r="C4" s="8" t="s">
        <v>9</v>
      </c>
    </row>
    <row r="5">
      <c r="A5" s="8" t="s">
        <v>11</v>
      </c>
      <c r="B5" s="22">
        <f>'Input Dati'!C24</f>
        <v>61.46428162</v>
      </c>
      <c r="C5" s="22">
        <f>'Input Dati'!D24</f>
        <v>3.432807073</v>
      </c>
    </row>
    <row r="20">
      <c r="A20" s="21" t="s">
        <v>90</v>
      </c>
    </row>
    <row r="21" ht="15.75" customHeight="1">
      <c r="A21" s="8" t="s">
        <v>91</v>
      </c>
      <c r="B21" s="8" t="s">
        <v>8</v>
      </c>
      <c r="C21" s="8" t="s">
        <v>9</v>
      </c>
    </row>
    <row r="22" ht="15.75" customHeight="1">
      <c r="A22" s="8" t="s">
        <v>92</v>
      </c>
      <c r="B22" s="10">
        <f>'Input Dati'!C30</f>
        <v>0.1541332155</v>
      </c>
      <c r="C22" s="10">
        <f>'Input Dati'!D30</f>
        <v>0.05670850717</v>
      </c>
    </row>
    <row r="23" ht="15.75" customHeight="1">
      <c r="A23" s="8" t="s">
        <v>93</v>
      </c>
      <c r="B23" s="10">
        <f>'Input Dati'!C31</f>
        <v>0.1541332155</v>
      </c>
      <c r="C23" s="10">
        <f>'Input Dati'!D31</f>
        <v>0.05670850717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>
      <c r="A37" s="21" t="s">
        <v>94</v>
      </c>
    </row>
    <row r="38" ht="15.75" customHeight="1">
      <c r="A38" s="8" t="s">
        <v>7</v>
      </c>
      <c r="B38" s="8" t="s">
        <v>8</v>
      </c>
      <c r="C38" s="8" t="s">
        <v>9</v>
      </c>
    </row>
    <row r="39" ht="15.75" customHeight="1">
      <c r="A39" s="8" t="s">
        <v>14</v>
      </c>
      <c r="B39" s="10">
        <f>'Input Dati'!C32</f>
        <v>0.2004662005</v>
      </c>
      <c r="C39" s="10">
        <f>'Input Dati'!D32</f>
        <v>0.1138487864</v>
      </c>
    </row>
    <row r="40" ht="15.75" customHeight="1">
      <c r="A40" s="8" t="s">
        <v>54</v>
      </c>
      <c r="B40" s="10">
        <f>'Input Dati'!C33</f>
        <v>0.1524933809</v>
      </c>
      <c r="C40" s="10">
        <f>'Input Dati'!D33</f>
        <v>0.02752232985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0.0"/>
    <col customWidth="1" min="2" max="26" width="8.71"/>
  </cols>
  <sheetData>
    <row r="1" ht="30.0" customHeight="1">
      <c r="A1" s="17" t="s">
        <v>95</v>
      </c>
      <c r="B1" s="2"/>
      <c r="C1" s="2"/>
      <c r="D1" s="2"/>
      <c r="E1" s="2"/>
      <c r="F1" s="3"/>
    </row>
    <row r="3">
      <c r="A3" s="23" t="s">
        <v>96</v>
      </c>
      <c r="B3" s="2"/>
      <c r="C3" s="2"/>
      <c r="D3" s="2"/>
      <c r="E3" s="2"/>
      <c r="F3" s="3"/>
    </row>
    <row r="4">
      <c r="A4" s="24"/>
    </row>
    <row r="5">
      <c r="A5" s="25" t="s">
        <v>97</v>
      </c>
      <c r="B5" s="2"/>
      <c r="C5" s="2"/>
      <c r="D5" s="2"/>
      <c r="E5" s="2"/>
      <c r="F5" s="3"/>
    </row>
    <row r="6">
      <c r="A6" s="24" t="s">
        <v>98</v>
      </c>
    </row>
    <row r="7">
      <c r="A7" s="24" t="s">
        <v>99</v>
      </c>
    </row>
    <row r="8">
      <c r="A8" s="24" t="s">
        <v>100</v>
      </c>
    </row>
    <row r="9">
      <c r="A9" s="24" t="s">
        <v>101</v>
      </c>
    </row>
    <row r="10">
      <c r="A10" s="24" t="s">
        <v>102</v>
      </c>
    </row>
    <row r="11">
      <c r="A11" s="24"/>
    </row>
    <row r="12">
      <c r="A12" s="25" t="s">
        <v>103</v>
      </c>
      <c r="B12" s="2"/>
      <c r="C12" s="2"/>
      <c r="D12" s="2"/>
      <c r="E12" s="2"/>
      <c r="F12" s="3"/>
    </row>
    <row r="13">
      <c r="A13" s="24" t="s">
        <v>104</v>
      </c>
    </row>
    <row r="14">
      <c r="A14" s="24" t="s">
        <v>105</v>
      </c>
    </row>
    <row r="15">
      <c r="A15" s="24"/>
    </row>
    <row r="16">
      <c r="A16" s="25" t="s">
        <v>106</v>
      </c>
      <c r="B16" s="2"/>
      <c r="C16" s="2"/>
      <c r="D16" s="2"/>
      <c r="E16" s="2"/>
      <c r="F16" s="3"/>
    </row>
    <row r="17">
      <c r="A17" s="24" t="s">
        <v>107</v>
      </c>
    </row>
    <row r="18">
      <c r="A18" s="24" t="s">
        <v>108</v>
      </c>
    </row>
    <row r="19">
      <c r="A19" s="24"/>
    </row>
    <row r="20">
      <c r="A20" s="25" t="s">
        <v>109</v>
      </c>
      <c r="B20" s="2"/>
      <c r="C20" s="2"/>
      <c r="D20" s="2"/>
      <c r="E20" s="2"/>
      <c r="F20" s="3"/>
    </row>
    <row r="21" ht="15.75" customHeight="1">
      <c r="A21" s="24" t="s">
        <v>110</v>
      </c>
    </row>
    <row r="22" ht="15.75" customHeight="1">
      <c r="A22" s="24" t="s">
        <v>111</v>
      </c>
    </row>
    <row r="23" ht="15.75" customHeight="1">
      <c r="A23" s="24"/>
    </row>
    <row r="24" ht="15.75" customHeight="1">
      <c r="A24" s="25" t="s">
        <v>112</v>
      </c>
      <c r="B24" s="2"/>
      <c r="C24" s="2"/>
      <c r="D24" s="2"/>
      <c r="E24" s="2"/>
      <c r="F24" s="3"/>
    </row>
    <row r="25" ht="15.75" customHeight="1">
      <c r="A25" s="24" t="s">
        <v>113</v>
      </c>
    </row>
    <row r="26" ht="15.75" customHeight="1">
      <c r="A26" s="24"/>
    </row>
    <row r="27" ht="15.75" customHeight="1">
      <c r="A27" s="24"/>
    </row>
    <row r="28" ht="15.75" customHeight="1">
      <c r="A28" s="23" t="s">
        <v>114</v>
      </c>
      <c r="B28" s="2"/>
      <c r="C28" s="2"/>
      <c r="D28" s="2"/>
      <c r="E28" s="2"/>
      <c r="F28" s="3"/>
    </row>
    <row r="29" ht="15.75" customHeight="1">
      <c r="A29" s="24"/>
    </row>
    <row r="30" ht="15.75" customHeight="1">
      <c r="A30" s="24" t="s">
        <v>115</v>
      </c>
    </row>
    <row r="31" ht="15.75" customHeight="1">
      <c r="A31" s="24" t="s">
        <v>116</v>
      </c>
    </row>
    <row r="32" ht="15.75" customHeight="1">
      <c r="A32" s="24" t="s">
        <v>117</v>
      </c>
    </row>
    <row r="33" ht="15.75" customHeight="1">
      <c r="A33" s="24"/>
    </row>
    <row r="34" ht="15.75" customHeight="1">
      <c r="A34" s="24"/>
    </row>
    <row r="35" ht="15.75" customHeight="1">
      <c r="A35" s="23" t="s">
        <v>118</v>
      </c>
      <c r="B35" s="2"/>
      <c r="C35" s="2"/>
      <c r="D35" s="2"/>
      <c r="E35" s="2"/>
      <c r="F35" s="3"/>
    </row>
    <row r="36" ht="15.75" customHeight="1">
      <c r="A36" s="24"/>
    </row>
    <row r="37" ht="15.75" customHeight="1">
      <c r="A37" s="26" t="s">
        <v>119</v>
      </c>
    </row>
    <row r="38" ht="15.75" customHeight="1">
      <c r="A38" s="24" t="s">
        <v>120</v>
      </c>
    </row>
    <row r="39" ht="15.75" customHeight="1">
      <c r="A39" s="24" t="s">
        <v>121</v>
      </c>
    </row>
    <row r="40" ht="15.75" customHeight="1">
      <c r="A40" s="24"/>
    </row>
    <row r="41" ht="15.75" customHeight="1">
      <c r="A41" s="26" t="s">
        <v>122</v>
      </c>
    </row>
    <row r="42" ht="15.75" customHeight="1">
      <c r="A42" s="24" t="s">
        <v>123</v>
      </c>
    </row>
    <row r="43" ht="15.75" customHeight="1">
      <c r="A43" s="24" t="s">
        <v>124</v>
      </c>
    </row>
    <row r="44" ht="15.75" customHeight="1">
      <c r="A44" s="24"/>
    </row>
    <row r="45" ht="15.75" customHeight="1">
      <c r="A45" s="26" t="s">
        <v>125</v>
      </c>
    </row>
    <row r="46" ht="15.75" customHeight="1">
      <c r="A46" s="24" t="s">
        <v>126</v>
      </c>
    </row>
    <row r="47" ht="15.75" customHeight="1">
      <c r="A47" s="24" t="s">
        <v>127</v>
      </c>
    </row>
    <row r="48" ht="15.75" customHeight="1">
      <c r="A48" s="24"/>
    </row>
    <row r="49" ht="15.75" customHeight="1">
      <c r="A49" s="26" t="s">
        <v>128</v>
      </c>
    </row>
    <row r="50" ht="15.75" customHeight="1">
      <c r="A50" s="24" t="s">
        <v>129</v>
      </c>
    </row>
    <row r="51" ht="15.75" customHeight="1">
      <c r="A51" s="24"/>
    </row>
    <row r="52" ht="15.75" customHeight="1">
      <c r="A52" s="26" t="s">
        <v>130</v>
      </c>
    </row>
    <row r="53" ht="15.75" customHeight="1">
      <c r="A53" s="24" t="s">
        <v>131</v>
      </c>
    </row>
    <row r="54" ht="15.75" customHeight="1">
      <c r="A54" s="24"/>
    </row>
    <row r="55" ht="15.75" customHeight="1">
      <c r="A55" s="26" t="s">
        <v>132</v>
      </c>
    </row>
    <row r="56" ht="15.75" customHeight="1">
      <c r="A56" s="24" t="s">
        <v>133</v>
      </c>
    </row>
    <row r="57" ht="15.75" customHeight="1">
      <c r="A57" s="24" t="s">
        <v>134</v>
      </c>
    </row>
    <row r="58" ht="15.75" customHeight="1">
      <c r="A58" s="24"/>
    </row>
    <row r="59" ht="15.75" customHeight="1">
      <c r="A59" s="26" t="s">
        <v>135</v>
      </c>
    </row>
    <row r="60" ht="15.75" customHeight="1">
      <c r="A60" s="24" t="s">
        <v>136</v>
      </c>
    </row>
    <row r="61" ht="15.75" customHeight="1">
      <c r="A61" s="24" t="s">
        <v>137</v>
      </c>
    </row>
    <row r="62" ht="15.75" customHeight="1">
      <c r="A62" s="24"/>
    </row>
    <row r="63" ht="15.75" customHeight="1">
      <c r="A63" s="24"/>
    </row>
    <row r="64" ht="15.75" customHeight="1">
      <c r="A64" s="27" t="s">
        <v>138</v>
      </c>
      <c r="B64" s="2"/>
      <c r="C64" s="2"/>
      <c r="D64" s="2"/>
      <c r="E64" s="2"/>
      <c r="F64" s="3"/>
    </row>
    <row r="65" ht="15.75" customHeight="1">
      <c r="A65" s="24"/>
    </row>
    <row r="66" ht="15.75" customHeight="1">
      <c r="A66" s="24" t="s">
        <v>139</v>
      </c>
    </row>
    <row r="67" ht="15.75" customHeight="1">
      <c r="A67" s="24" t="s">
        <v>140</v>
      </c>
    </row>
    <row r="68" ht="15.75" customHeight="1">
      <c r="A68" s="24" t="s">
        <v>141</v>
      </c>
    </row>
    <row r="69" ht="15.75" customHeight="1">
      <c r="A69" s="24" t="s">
        <v>142</v>
      </c>
    </row>
    <row r="70" ht="15.75" customHeight="1">
      <c r="A70" s="24"/>
    </row>
    <row r="71" ht="15.75" customHeight="1">
      <c r="A71" s="24" t="s">
        <v>143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69:F69"/>
    <mergeCell ref="A70:F70"/>
    <mergeCell ref="A71:F71"/>
    <mergeCell ref="A58:F58"/>
    <mergeCell ref="A59:F59"/>
    <mergeCell ref="A60:F60"/>
    <mergeCell ref="A61:F61"/>
    <mergeCell ref="A62:F62"/>
    <mergeCell ref="A63:F63"/>
    <mergeCell ref="A64:F64"/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2025-12-01T09:15:12Z</dcterms:created>
  <dc:creator>openpyxl</dc:creator>
</cp:coreProperties>
</file>